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oguzhanoguz/Desktop/"/>
    </mc:Choice>
  </mc:AlternateContent>
  <bookViews>
    <workbookView xWindow="640" yWindow="1180" windowWidth="28160" windowHeight="15620" tabRatio="500"/>
  </bookViews>
  <sheets>
    <sheet name="Jaguar 27 Spec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" l="1"/>
  <c r="D34" i="1"/>
  <c r="G3" i="1"/>
  <c r="D29" i="1"/>
  <c r="D32" i="1"/>
  <c r="D27" i="1"/>
  <c r="D8" i="1"/>
  <c r="D26" i="1"/>
  <c r="D14" i="1"/>
  <c r="D23" i="1"/>
  <c r="D16" i="1"/>
  <c r="D20" i="1"/>
  <c r="D19" i="1"/>
  <c r="D18" i="1"/>
  <c r="D13" i="1"/>
</calcChain>
</file>

<file path=xl/sharedStrings.xml><?xml version="1.0" encoding="utf-8"?>
<sst xmlns="http://schemas.openxmlformats.org/spreadsheetml/2006/main" count="77" uniqueCount="68">
  <si>
    <t>Dimension</t>
  </si>
  <si>
    <t>Unit</t>
  </si>
  <si>
    <t>Length Over All</t>
  </si>
  <si>
    <t>Tam Boy (Feet)</t>
  </si>
  <si>
    <t>LOA</t>
  </si>
  <si>
    <t>Feet</t>
  </si>
  <si>
    <t>Length Water Line</t>
  </si>
  <si>
    <t>Su Hattı Boyu (Feet)</t>
  </si>
  <si>
    <t>LWL</t>
  </si>
  <si>
    <t>Beam</t>
  </si>
  <si>
    <t>En (Feet)</t>
  </si>
  <si>
    <t>Su kesimi</t>
  </si>
  <si>
    <t>Draft</t>
  </si>
  <si>
    <t>Displacement</t>
  </si>
  <si>
    <t>Deplasman (Pound)</t>
  </si>
  <si>
    <t>Disp.</t>
  </si>
  <si>
    <t>Pound</t>
  </si>
  <si>
    <t>Sail Area</t>
  </si>
  <si>
    <t>Yelken Alanı (Square Feet)</t>
  </si>
  <si>
    <t>SA</t>
  </si>
  <si>
    <t>Ballast</t>
  </si>
  <si>
    <t>Salma (Pound)</t>
  </si>
  <si>
    <t>Draft without keel length</t>
  </si>
  <si>
    <t>Salma Hariç Su Kesimi</t>
  </si>
  <si>
    <t>Displacement/Length</t>
  </si>
  <si>
    <t>Deplasman/Boy</t>
  </si>
  <si>
    <t>D/L</t>
  </si>
  <si>
    <t>Hull Speed</t>
  </si>
  <si>
    <t>Gövde Hızı</t>
  </si>
  <si>
    <t>HS</t>
  </si>
  <si>
    <t>Knot</t>
  </si>
  <si>
    <t>Su Altı Alanı</t>
  </si>
  <si>
    <t>LWL Area</t>
  </si>
  <si>
    <t>Center of Floatation</t>
  </si>
  <si>
    <t>Cf</t>
  </si>
  <si>
    <t>Waterplane Coefficient</t>
  </si>
  <si>
    <t>Wf</t>
  </si>
  <si>
    <t>Pounds per Immersion</t>
  </si>
  <si>
    <t>PPI</t>
  </si>
  <si>
    <t>Moment to Trim 1 Inch</t>
  </si>
  <si>
    <t>MTI</t>
  </si>
  <si>
    <t>Center of Lateral Plane</t>
  </si>
  <si>
    <t>CLP</t>
  </si>
  <si>
    <t>Prismatic Coefficient</t>
  </si>
  <si>
    <t>CP</t>
  </si>
  <si>
    <t>Speed/Length Ratio</t>
  </si>
  <si>
    <t>S/L</t>
  </si>
  <si>
    <t>Half Angle of Entrance</t>
  </si>
  <si>
    <t>HAE</t>
  </si>
  <si>
    <t>Center of Effort</t>
  </si>
  <si>
    <t>CE</t>
  </si>
  <si>
    <t>Sail Area/Displacement</t>
  </si>
  <si>
    <t>SA/D</t>
  </si>
  <si>
    <t>Comfort Ratio</t>
  </si>
  <si>
    <t>CR</t>
  </si>
  <si>
    <t>Screening Stability Value</t>
  </si>
  <si>
    <t>SSV</t>
  </si>
  <si>
    <t>Ballast Ratio</t>
  </si>
  <si>
    <t>BR</t>
  </si>
  <si>
    <t>Height of Displacement</t>
  </si>
  <si>
    <t>HD</t>
  </si>
  <si>
    <t>Volumetric Displacement</t>
  </si>
  <si>
    <t>VD</t>
  </si>
  <si>
    <t>Angle of Vanishing Stability</t>
  </si>
  <si>
    <t>SSA</t>
  </si>
  <si>
    <t>Rightning Moment</t>
  </si>
  <si>
    <t>Capsize Screening</t>
  </si>
  <si>
    <t>CSF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</si>
</sst>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/>
    <xf numFmtId="2" fontId="0" fillId="4" borderId="1" xfId="0" applyNumberFormat="1" applyFill="1" applyBorder="1"/>
    <xf numFmtId="0" fontId="0" fillId="5" borderId="2" xfId="0" applyFill="1" applyBorder="1"/>
    <xf numFmtId="0" fontId="0" fillId="5" borderId="3" xfId="0" applyFill="1" applyBorder="1"/>
    <xf numFmtId="2" fontId="0" fillId="5" borderId="3" xfId="0" applyNumberFormat="1" applyFill="1" applyBorder="1"/>
    <xf numFmtId="2" fontId="0" fillId="0" borderId="0" xfId="0" applyNumberFormat="1"/>
    <xf numFmtId="164" fontId="0" fillId="5" borderId="3" xfId="0" applyNumberFormat="1" applyFill="1" applyBorder="1"/>
    <xf numFmtId="0" fontId="0" fillId="5" borderId="4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s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zoomScale="160" zoomScaleNormal="160" zoomScalePageLayoutView="160" workbookViewId="0">
      <selection activeCell="D8" sqref="D8"/>
    </sheetView>
  </sheetViews>
  <sheetFormatPr baseColWidth="10" defaultColWidth="8.83203125" defaultRowHeight="13" x14ac:dyDescent="0.15"/>
  <cols>
    <col min="1" max="1" width="21.33203125" bestFit="1" customWidth="1"/>
    <col min="2" max="2" width="21.33203125" customWidth="1"/>
    <col min="3" max="3" width="11.33203125" bestFit="1" customWidth="1"/>
    <col min="4" max="4" width="9.83203125" bestFit="1" customWidth="1"/>
  </cols>
  <sheetData>
    <row r="2" spans="1:7" x14ac:dyDescent="0.15">
      <c r="D2" s="1" t="s">
        <v>0</v>
      </c>
      <c r="E2" s="1" t="s">
        <v>1</v>
      </c>
    </row>
    <row r="3" spans="1:7" x14ac:dyDescent="0.15">
      <c r="A3" s="2" t="s">
        <v>2</v>
      </c>
      <c r="B3" s="2" t="s">
        <v>3</v>
      </c>
      <c r="C3" s="2" t="s">
        <v>4</v>
      </c>
      <c r="D3" s="2">
        <v>26.83</v>
      </c>
      <c r="E3" s="2" t="s">
        <v>5</v>
      </c>
      <c r="G3">
        <f>4.33/1.32</f>
        <v>3.2803030303030303</v>
      </c>
    </row>
    <row r="4" spans="1:7" x14ac:dyDescent="0.15">
      <c r="A4" s="2" t="s">
        <v>6</v>
      </c>
      <c r="B4" s="2" t="s">
        <v>7</v>
      </c>
      <c r="C4" s="2" t="s">
        <v>8</v>
      </c>
      <c r="D4" s="2">
        <v>21.75</v>
      </c>
      <c r="E4" s="2" t="s">
        <v>5</v>
      </c>
    </row>
    <row r="5" spans="1:7" x14ac:dyDescent="0.15">
      <c r="A5" s="2" t="s">
        <v>9</v>
      </c>
      <c r="B5" s="2" t="s">
        <v>10</v>
      </c>
      <c r="C5" s="2" t="s">
        <v>9</v>
      </c>
      <c r="D5" s="2">
        <v>8.83</v>
      </c>
      <c r="E5" s="2" t="s">
        <v>5</v>
      </c>
    </row>
    <row r="6" spans="1:7" x14ac:dyDescent="0.15">
      <c r="A6" s="2"/>
      <c r="B6" s="2" t="s">
        <v>11</v>
      </c>
      <c r="C6" s="2" t="s">
        <v>12</v>
      </c>
      <c r="D6" s="2">
        <v>4.33</v>
      </c>
      <c r="E6" s="2" t="s">
        <v>5</v>
      </c>
    </row>
    <row r="7" spans="1:7" x14ac:dyDescent="0.15">
      <c r="A7" s="2" t="s">
        <v>13</v>
      </c>
      <c r="B7" s="2" t="s">
        <v>14</v>
      </c>
      <c r="C7" s="2" t="s">
        <v>15</v>
      </c>
      <c r="D7" s="2">
        <v>6850</v>
      </c>
      <c r="E7" s="2" t="s">
        <v>16</v>
      </c>
    </row>
    <row r="8" spans="1:7" x14ac:dyDescent="0.15">
      <c r="A8" s="2" t="s">
        <v>17</v>
      </c>
      <c r="B8" s="2" t="s">
        <v>18</v>
      </c>
      <c r="C8" s="2" t="s">
        <v>19</v>
      </c>
      <c r="D8" s="2">
        <f>194.93+150.68</f>
        <v>345.61</v>
      </c>
      <c r="E8" s="2" t="s">
        <v>16</v>
      </c>
    </row>
    <row r="9" spans="1:7" x14ac:dyDescent="0.15">
      <c r="A9" s="2" t="s">
        <v>20</v>
      </c>
      <c r="B9" s="2" t="s">
        <v>21</v>
      </c>
      <c r="C9" s="2" t="s">
        <v>20</v>
      </c>
      <c r="D9" s="2">
        <v>2700</v>
      </c>
      <c r="E9" s="2" t="s">
        <v>16</v>
      </c>
    </row>
    <row r="10" spans="1:7" x14ac:dyDescent="0.15">
      <c r="A10" s="2" t="s">
        <v>22</v>
      </c>
      <c r="B10" s="2" t="s">
        <v>23</v>
      </c>
      <c r="C10" s="2" t="s">
        <v>12</v>
      </c>
      <c r="D10" s="2">
        <v>2.2000000000000002</v>
      </c>
      <c r="E10" s="2" t="s">
        <v>5</v>
      </c>
    </row>
    <row r="13" spans="1:7" x14ac:dyDescent="0.15">
      <c r="A13" s="3" t="s">
        <v>24</v>
      </c>
      <c r="B13" s="3" t="s">
        <v>25</v>
      </c>
      <c r="C13" s="3" t="s">
        <v>26</v>
      </c>
      <c r="D13" s="4">
        <f>D7/(((0.1*D4)^3)*2.204)</f>
        <v>302.06554986142692</v>
      </c>
      <c r="E13" s="3"/>
    </row>
    <row r="14" spans="1:7" x14ac:dyDescent="0.15">
      <c r="A14" s="3" t="s">
        <v>27</v>
      </c>
      <c r="B14" s="3" t="s">
        <v>28</v>
      </c>
      <c r="C14" s="3" t="s">
        <v>29</v>
      </c>
      <c r="D14" s="5">
        <f>D4^0.5*1.34</f>
        <v>6.2493439655695067</v>
      </c>
      <c r="E14" s="3" t="s">
        <v>30</v>
      </c>
    </row>
    <row r="16" spans="1:7" x14ac:dyDescent="0.15">
      <c r="A16" s="6" t="s">
        <v>31</v>
      </c>
      <c r="C16" s="6" t="s">
        <v>32</v>
      </c>
      <c r="D16" s="6">
        <f>0.67*D4*D5</f>
        <v>128.67517500000002</v>
      </c>
    </row>
    <row r="17" spans="1:5" x14ac:dyDescent="0.15">
      <c r="A17" s="7" t="s">
        <v>33</v>
      </c>
      <c r="C17" s="7" t="s">
        <v>34</v>
      </c>
      <c r="D17" s="7"/>
    </row>
    <row r="18" spans="1:5" x14ac:dyDescent="0.15">
      <c r="A18" s="7" t="s">
        <v>35</v>
      </c>
      <c r="C18" s="7" t="s">
        <v>36</v>
      </c>
      <c r="D18" s="8">
        <f>D16/(D4*D5*0.67)</f>
        <v>1</v>
      </c>
      <c r="E18" s="9"/>
    </row>
    <row r="19" spans="1:5" x14ac:dyDescent="0.15">
      <c r="A19" s="7" t="s">
        <v>37</v>
      </c>
      <c r="C19" s="7" t="s">
        <v>38</v>
      </c>
      <c r="D19" s="10">
        <f>D16*5.33</f>
        <v>685.83868275000009</v>
      </c>
    </row>
    <row r="20" spans="1:5" x14ac:dyDescent="0.15">
      <c r="A20" s="7" t="s">
        <v>39</v>
      </c>
      <c r="C20" s="7" t="s">
        <v>40</v>
      </c>
      <c r="D20" s="10">
        <f>0.35*D16^2/(D5*0.67)</f>
        <v>979.53976968750021</v>
      </c>
    </row>
    <row r="21" spans="1:5" x14ac:dyDescent="0.15">
      <c r="A21" s="7" t="s">
        <v>41</v>
      </c>
      <c r="C21" s="7" t="s">
        <v>42</v>
      </c>
      <c r="D21" s="7"/>
    </row>
    <row r="22" spans="1:5" x14ac:dyDescent="0.15">
      <c r="A22" s="7" t="s">
        <v>43</v>
      </c>
      <c r="C22" s="7" t="s">
        <v>44</v>
      </c>
      <c r="D22" s="7">
        <v>0.625</v>
      </c>
    </row>
    <row r="23" spans="1:5" x14ac:dyDescent="0.15">
      <c r="A23" s="7" t="s">
        <v>45</v>
      </c>
      <c r="C23" s="7" t="s">
        <v>46</v>
      </c>
      <c r="D23" s="7">
        <f>D14/D4^0.5</f>
        <v>1.34</v>
      </c>
    </row>
    <row r="24" spans="1:5" x14ac:dyDescent="0.15">
      <c r="A24" s="7" t="s">
        <v>47</v>
      </c>
      <c r="C24" s="7" t="s">
        <v>48</v>
      </c>
      <c r="D24" s="7"/>
    </row>
    <row r="25" spans="1:5" x14ac:dyDescent="0.15">
      <c r="A25" s="7" t="s">
        <v>49</v>
      </c>
      <c r="C25" s="7" t="s">
        <v>50</v>
      </c>
      <c r="D25" s="7"/>
    </row>
    <row r="26" spans="1:5" x14ac:dyDescent="0.15">
      <c r="A26" s="7" t="s">
        <v>51</v>
      </c>
      <c r="C26" s="7" t="s">
        <v>52</v>
      </c>
      <c r="D26" s="10">
        <f>D8/D31^0.667</f>
        <v>15.307445838785013</v>
      </c>
    </row>
    <row r="27" spans="1:5" x14ac:dyDescent="0.15">
      <c r="A27" s="7" t="s">
        <v>53</v>
      </c>
      <c r="C27" s="7" t="s">
        <v>54</v>
      </c>
      <c r="D27" s="10">
        <f>D7/(0.65*((0.7*D4)+(0.3*D3))*(D5^1.333))</f>
        <v>24.827933129061979</v>
      </c>
    </row>
    <row r="28" spans="1:5" x14ac:dyDescent="0.15">
      <c r="A28" s="7" t="s">
        <v>55</v>
      </c>
      <c r="C28" s="7" t="s">
        <v>56</v>
      </c>
      <c r="D28" s="7"/>
    </row>
    <row r="29" spans="1:5" x14ac:dyDescent="0.15">
      <c r="A29" s="7" t="s">
        <v>57</v>
      </c>
      <c r="C29" s="7" t="s">
        <v>58</v>
      </c>
      <c r="D29" s="7">
        <f>D9/D7</f>
        <v>0.39416058394160586</v>
      </c>
    </row>
    <row r="30" spans="1:5" x14ac:dyDescent="0.15">
      <c r="A30" s="7" t="s">
        <v>59</v>
      </c>
      <c r="C30" s="7" t="s">
        <v>60</v>
      </c>
      <c r="D30" s="7"/>
    </row>
    <row r="31" spans="1:5" x14ac:dyDescent="0.15">
      <c r="A31" s="7" t="s">
        <v>61</v>
      </c>
      <c r="C31" s="7" t="s">
        <v>62</v>
      </c>
      <c r="D31" s="7">
        <f>D7/64</f>
        <v>107.03125</v>
      </c>
    </row>
    <row r="32" spans="1:5" x14ac:dyDescent="0.15">
      <c r="A32" s="7" t="s">
        <v>63</v>
      </c>
      <c r="C32" s="7" t="s">
        <v>64</v>
      </c>
      <c r="D32" s="7">
        <f>110+(400/((D5/G3)^2/((D7*0.0283168/64)^(1/3)*D29*(D10/G3)))-10)</f>
        <v>121.11867563215863</v>
      </c>
    </row>
    <row r="33" spans="1:4" x14ac:dyDescent="0.15">
      <c r="A33" s="7" t="s">
        <v>65</v>
      </c>
      <c r="C33" s="7"/>
      <c r="D33" s="7"/>
    </row>
    <row r="34" spans="1:4" x14ac:dyDescent="0.15">
      <c r="A34" s="11" t="s">
        <v>66</v>
      </c>
      <c r="C34" s="11" t="s">
        <v>67</v>
      </c>
      <c r="D34" s="11">
        <f>D5/D31^0.333</f>
        <v>1.862660370006582</v>
      </c>
    </row>
  </sheetData>
  <pageMargins left="0.7" right="0.7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Jaguar 27 Spec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Microsoft Office Kullanıcısı</cp:lastModifiedBy>
  <dcterms:created xsi:type="dcterms:W3CDTF">2018-01-23T20:18:38Z</dcterms:created>
  <dcterms:modified xsi:type="dcterms:W3CDTF">2018-01-23T20:18:52Z</dcterms:modified>
</cp:coreProperties>
</file>